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rvices" sheetId="1" r:id="rId1"/>
    <sheet name="Rental Costs" sheetId="2" r:id="rId2"/>
    <sheet name="Revenue and Gain-Loss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<sst xmlns="http://schemas.openxmlformats.org/spreadsheetml/2006/main" count="76" uniqueCount="60">
  <si>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Service Cost Assumptions</t>
  </si>
  <si>
    <t>Supportive Housing with Re-entry Units</t>
  </si>
  <si>
    <t>Based upon</t>
  </si>
  <si>
    <t>Personnel</t>
  </si>
  <si>
    <t>Title</t>
  </si>
  <si>
    <t># FTE</t>
  </si>
  <si>
    <t>Salary</t>
  </si>
  <si>
    <t>Total Cost</t>
  </si>
  <si>
    <t>Program Director</t>
  </si>
  <si>
    <t>Case Managers</t>
  </si>
  <si>
    <t>Specialty Services (Psychiatry, RN, CASAC, Voc.)</t>
  </si>
  <si>
    <t>Subtotal</t>
  </si>
  <si>
    <t>Fringe @ 28%</t>
  </si>
  <si>
    <t>SUBTOTAL PERSONNEL</t>
  </si>
  <si>
    <t>OTPS</t>
  </si>
  <si>
    <t>Office/Program Supplies @ $1100/person</t>
  </si>
  <si>
    <t>Recreation/Food</t>
  </si>
  <si>
    <t>Communications/Telephone</t>
  </si>
  <si>
    <t>Printing, Photocopying, Postage</t>
  </si>
  <si>
    <t>Client Stipends</t>
  </si>
  <si>
    <t>Travel</t>
  </si>
  <si>
    <t>Staff Training/Conference/Dues</t>
  </si>
  <si>
    <t>TOTAL PERSONNEL AND OTPS</t>
  </si>
  <si>
    <t>Overhead @ 12%</t>
  </si>
  <si>
    <t>GRAND TOTAL</t>
  </si>
  <si>
    <t>Per unit cost</t>
  </si>
  <si>
    <t>unit contract</t>
  </si>
  <si>
    <t>Scattered-Site</t>
  </si>
  <si>
    <t>Rent Assumptions</t>
  </si>
  <si>
    <t xml:space="preserve">Commercial Rent </t>
  </si>
  <si>
    <t>Maintenance Worker</t>
  </si>
  <si>
    <t>Housing Specialist</t>
  </si>
  <si>
    <t>MSW Clinical Supervisor</t>
  </si>
  <si>
    <t>Studio</t>
  </si>
  <si>
    <t>Per Month</t>
  </si>
  <si>
    <t>Per Year</t>
  </si>
  <si>
    <t>Total</t>
  </si>
  <si>
    <t>Total Rent Costs</t>
  </si>
  <si>
    <t>Revenue Assumptions</t>
  </si>
  <si>
    <t>Re-entry Supportive Housing Contract</t>
  </si>
  <si>
    <t>Per Unit</t>
  </si>
  <si>
    <t>Gain/(Loss)</t>
  </si>
  <si>
    <t>Per unit</t>
  </si>
  <si>
    <t>Section 8</t>
  </si>
  <si>
    <t>Total Revenues</t>
  </si>
  <si>
    <t>Rental Costs</t>
  </si>
  <si>
    <t>Without Section 8</t>
  </si>
  <si>
    <t>With Section 8</t>
  </si>
  <si>
    <t>Utilities Allowance</t>
  </si>
  <si>
    <t>Tenant Contribution</t>
  </si>
  <si>
    <t>per month</t>
  </si>
  <si>
    <t>FMR Studio Apartment</t>
  </si>
  <si>
    <t>assumes 85% vacancy/rent collection</t>
  </si>
  <si>
    <t>Forensic Peer Specialist</t>
  </si>
  <si>
    <t>Baseline Services</t>
  </si>
  <si>
    <t>FMR Two Bedroom Apartment</t>
  </si>
  <si>
    <t>Service Enhancement</t>
  </si>
  <si>
    <t>#Units</t>
  </si>
  <si>
    <t>unit section 8 for 1br</t>
  </si>
  <si>
    <t>assumes 80% vacancy/rent collection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</si>
</sst>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.0_);_(* \(#,##0.0\);_(* &quot;-&quot;?_);_(@_)"/>
  </numFmts>
  <fonts count="41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4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 quotePrefix="1">
      <alignment/>
    </xf>
    <xf numFmtId="164" fontId="0" fillId="0" borderId="10" xfId="42" applyNumberFormat="1" applyFont="1" applyBorder="1" applyAlignment="1">
      <alignment horizontal="center"/>
    </xf>
    <xf numFmtId="3" fontId="0" fillId="0" borderId="10" xfId="0" applyNumberFormat="1" applyBorder="1" applyAlignment="1" quotePrefix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164" fontId="0" fillId="0" borderId="0" xfId="42" applyNumberFormat="1" applyFont="1" applyBorder="1" applyAlignment="1">
      <alignment/>
    </xf>
    <xf numFmtId="167" fontId="0" fillId="0" borderId="0" xfId="44" applyNumberFormat="1" applyFont="1" applyAlignment="1">
      <alignment/>
    </xf>
    <xf numFmtId="167" fontId="6" fillId="0" borderId="0" xfId="44" applyNumberFormat="1" applyFont="1" applyAlignment="1">
      <alignment horizontal="center"/>
    </xf>
    <xf numFmtId="167" fontId="6" fillId="0" borderId="0" xfId="44" applyNumberFormat="1" applyFont="1" applyAlignment="1">
      <alignment horizontal="center"/>
    </xf>
    <xf numFmtId="167" fontId="0" fillId="0" borderId="10" xfId="44" applyNumberFormat="1" applyFont="1" applyBorder="1" applyAlignment="1">
      <alignment/>
    </xf>
    <xf numFmtId="167" fontId="4" fillId="0" borderId="0" xfId="44" applyNumberFormat="1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44" applyNumberFormat="1" applyFont="1" applyAlignment="1">
      <alignment horizontal="right"/>
    </xf>
    <xf numFmtId="167" fontId="0" fillId="33" borderId="0" xfId="44" applyNumberFormat="1" applyFont="1" applyFill="1" applyAlignment="1">
      <alignment/>
    </xf>
    <xf numFmtId="0" fontId="0" fillId="33" borderId="0" xfId="0" applyFill="1" applyAlignment="1">
      <alignment/>
    </xf>
    <xf numFmtId="164" fontId="0" fillId="33" borderId="0" xfId="42" applyNumberFormat="1" applyFont="1" applyFill="1" applyAlignment="1">
      <alignment horizontal="center"/>
    </xf>
    <xf numFmtId="164" fontId="0" fillId="33" borderId="10" xfId="42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0" zoomScaleNormal="80" zoomScalePageLayoutView="0" workbookViewId="0" topLeftCell="A1">
      <selection activeCell="L11" sqref="L11"/>
    </sheetView>
  </sheetViews>
  <sheetFormatPr defaultColWidth="9.140625" defaultRowHeight="12.75"/>
  <cols>
    <col min="1" max="1" width="24.28125" style="0" customWidth="1"/>
    <col min="2" max="7" width="11.28125" style="0" customWidth="1"/>
    <col min="8" max="8" width="12.00390625" style="0" bestFit="1" customWidth="1"/>
  </cols>
  <sheetData>
    <row r="1" spans="1:6" ht="18">
      <c r="A1" s="1" t="s">
        <v>0</v>
      </c>
      <c r="D1" s="2"/>
      <c r="F1" s="2"/>
    </row>
    <row r="2" spans="4:6" ht="12.75">
      <c r="D2" s="2"/>
      <c r="F2" s="2"/>
    </row>
    <row r="3" spans="1:8" ht="12.75">
      <c r="A3" t="s">
        <v>1</v>
      </c>
      <c r="D3" s="2"/>
      <c r="F3" s="3" t="s">
        <v>2</v>
      </c>
      <c r="G3" s="4">
        <v>20</v>
      </c>
      <c r="H3" t="s">
        <v>26</v>
      </c>
    </row>
    <row r="4" spans="1:8" ht="12.75">
      <c r="A4" t="s">
        <v>27</v>
      </c>
      <c r="D4" s="2"/>
      <c r="F4" s="3"/>
      <c r="G4" s="24">
        <v>10</v>
      </c>
      <c r="H4" t="s">
        <v>58</v>
      </c>
    </row>
    <row r="5" spans="4:7" ht="12.75">
      <c r="D5" s="2"/>
      <c r="F5" s="2"/>
      <c r="G5" s="19"/>
    </row>
    <row r="6" spans="4:7" ht="12.75">
      <c r="D6" s="2"/>
      <c r="F6" s="2"/>
      <c r="G6" s="19"/>
    </row>
    <row r="7" spans="4:7" ht="12.75">
      <c r="D7" s="2"/>
      <c r="F7" s="2"/>
      <c r="G7" s="25"/>
    </row>
    <row r="8" spans="1:6" ht="12.75">
      <c r="A8" s="5" t="s">
        <v>3</v>
      </c>
      <c r="D8" s="2"/>
      <c r="F8" s="2"/>
    </row>
    <row r="9" spans="1:8" ht="12.75">
      <c r="A9" s="6" t="s">
        <v>4</v>
      </c>
      <c r="B9" s="6"/>
      <c r="C9" s="6"/>
      <c r="D9" s="7" t="s">
        <v>5</v>
      </c>
      <c r="E9" s="6"/>
      <c r="F9" s="7" t="s">
        <v>6</v>
      </c>
      <c r="G9" s="6"/>
      <c r="H9" s="7" t="s">
        <v>7</v>
      </c>
    </row>
    <row r="10" spans="1:8" ht="12.75">
      <c r="A10" s="6" t="s">
        <v>54</v>
      </c>
      <c r="B10" s="6"/>
      <c r="C10" s="6"/>
      <c r="D10" s="7"/>
      <c r="E10" s="6"/>
      <c r="F10" s="7"/>
      <c r="G10" s="6"/>
      <c r="H10" s="7"/>
    </row>
    <row r="11" spans="1:8" ht="12.75">
      <c r="A11" t="s">
        <v>31</v>
      </c>
      <c r="D11" s="38">
        <v>0</v>
      </c>
      <c r="F11" s="36">
        <v>45000</v>
      </c>
      <c r="H11" s="8">
        <f aca="true" t="shared" si="0" ref="H11:H17">F11*D11</f>
        <v>0</v>
      </c>
    </row>
    <row r="12" spans="1:8" ht="12.75">
      <c r="A12" t="s">
        <v>8</v>
      </c>
      <c r="D12" s="38">
        <v>0</v>
      </c>
      <c r="F12" s="36">
        <v>65000</v>
      </c>
      <c r="H12" s="8">
        <f t="shared" si="0"/>
        <v>0</v>
      </c>
    </row>
    <row r="13" spans="1:8" ht="12.75">
      <c r="A13" t="s">
        <v>32</v>
      </c>
      <c r="D13" s="38">
        <v>0</v>
      </c>
      <c r="F13" s="36">
        <v>55000</v>
      </c>
      <c r="H13" s="8">
        <f t="shared" si="0"/>
        <v>0</v>
      </c>
    </row>
    <row r="14" spans="1:8" ht="12.75">
      <c r="A14" t="s">
        <v>9</v>
      </c>
      <c r="D14" s="38">
        <v>0</v>
      </c>
      <c r="F14" s="36">
        <v>37500</v>
      </c>
      <c r="H14" s="8">
        <f t="shared" si="0"/>
        <v>0</v>
      </c>
    </row>
    <row r="15" spans="1:8" ht="12.75">
      <c r="A15" t="s">
        <v>53</v>
      </c>
      <c r="D15" s="38">
        <v>0</v>
      </c>
      <c r="F15" s="36">
        <v>25000</v>
      </c>
      <c r="H15" s="8">
        <f t="shared" si="0"/>
        <v>0</v>
      </c>
    </row>
    <row r="16" spans="1:8" ht="12.75">
      <c r="A16" t="s">
        <v>10</v>
      </c>
      <c r="D16" s="38">
        <v>0</v>
      </c>
      <c r="F16" s="36">
        <v>40000</v>
      </c>
      <c r="H16" s="8">
        <f t="shared" si="0"/>
        <v>0</v>
      </c>
    </row>
    <row r="17" spans="1:8" ht="12.75">
      <c r="A17" s="4" t="s">
        <v>30</v>
      </c>
      <c r="B17" s="4"/>
      <c r="C17" s="4"/>
      <c r="D17" s="39">
        <v>0</v>
      </c>
      <c r="E17" s="10"/>
      <c r="F17" s="37">
        <v>25000</v>
      </c>
      <c r="G17" s="12"/>
      <c r="H17" s="11">
        <f t="shared" si="0"/>
        <v>0</v>
      </c>
    </row>
    <row r="18" spans="1:8" ht="12.75">
      <c r="A18" t="s">
        <v>11</v>
      </c>
      <c r="D18" s="31">
        <f>SUM(D11:D17)</f>
        <v>0</v>
      </c>
      <c r="F18" s="8"/>
      <c r="H18" s="13">
        <f>SUM(H11:H17)</f>
        <v>0</v>
      </c>
    </row>
    <row r="19" spans="1:8" ht="12.75">
      <c r="A19" s="4" t="s">
        <v>12</v>
      </c>
      <c r="B19" s="4"/>
      <c r="C19" s="4"/>
      <c r="D19" s="14"/>
      <c r="E19" s="4"/>
      <c r="F19" s="14"/>
      <c r="G19" s="4"/>
      <c r="H19" s="15">
        <f>H18*0.28</f>
        <v>0</v>
      </c>
    </row>
    <row r="20" spans="1:8" ht="12.75">
      <c r="A20" t="s">
        <v>13</v>
      </c>
      <c r="D20" s="2"/>
      <c r="F20" s="2"/>
      <c r="H20" s="13">
        <f>SUM(H18:H19)</f>
        <v>0</v>
      </c>
    </row>
    <row r="21" spans="4:8" ht="12.75">
      <c r="D21" s="2"/>
      <c r="F21" s="2"/>
      <c r="H21" s="16"/>
    </row>
    <row r="22" spans="4:8" ht="12.75">
      <c r="D22" s="2"/>
      <c r="F22" s="2"/>
      <c r="H22" s="2"/>
    </row>
    <row r="23" spans="1:8" ht="12.75">
      <c r="A23" s="5" t="s">
        <v>14</v>
      </c>
      <c r="D23" s="2"/>
      <c r="F23" s="2"/>
      <c r="H23" s="2"/>
    </row>
    <row r="24" spans="1:8" ht="12.75">
      <c r="A24" t="s">
        <v>15</v>
      </c>
      <c r="D24" s="31">
        <f>D18</f>
        <v>0</v>
      </c>
      <c r="F24" s="2"/>
      <c r="H24" s="36">
        <f>D24*1100</f>
        <v>0</v>
      </c>
    </row>
    <row r="25" spans="1:8" ht="12.75">
      <c r="A25" t="s">
        <v>29</v>
      </c>
      <c r="D25" s="9"/>
      <c r="F25" s="2"/>
      <c r="H25" s="36">
        <f>D25*1100</f>
        <v>0</v>
      </c>
    </row>
    <row r="26" spans="1:8" ht="12.75">
      <c r="A26" t="s">
        <v>16</v>
      </c>
      <c r="D26" s="2"/>
      <c r="F26" s="2"/>
      <c r="H26" s="36">
        <v>0</v>
      </c>
    </row>
    <row r="27" spans="1:8" ht="12.75">
      <c r="A27" t="s">
        <v>17</v>
      </c>
      <c r="D27" s="2"/>
      <c r="F27" s="2"/>
      <c r="H27" s="36">
        <v>0</v>
      </c>
    </row>
    <row r="28" spans="1:8" ht="12.75">
      <c r="A28" t="s">
        <v>18</v>
      </c>
      <c r="D28" s="2"/>
      <c r="F28" s="2"/>
      <c r="H28" s="36">
        <v>0</v>
      </c>
    </row>
    <row r="29" spans="1:8" ht="12.75">
      <c r="A29" t="s">
        <v>19</v>
      </c>
      <c r="D29" s="2"/>
      <c r="F29" s="2"/>
      <c r="H29" s="36">
        <v>0</v>
      </c>
    </row>
    <row r="30" spans="1:8" ht="12.75">
      <c r="A30" t="s">
        <v>20</v>
      </c>
      <c r="D30" s="2"/>
      <c r="F30" s="2"/>
      <c r="H30" s="36">
        <v>0</v>
      </c>
    </row>
    <row r="31" spans="1:8" ht="12.75">
      <c r="A31" s="4" t="s">
        <v>21</v>
      </c>
      <c r="B31" s="4"/>
      <c r="C31" s="4"/>
      <c r="D31" s="14"/>
      <c r="E31" s="4"/>
      <c r="F31" s="14"/>
      <c r="G31" s="4"/>
      <c r="H31" s="37">
        <v>0</v>
      </c>
    </row>
    <row r="32" spans="1:8" ht="12.75">
      <c r="A32" t="s">
        <v>11</v>
      </c>
      <c r="D32" s="2"/>
      <c r="F32" s="2"/>
      <c r="H32" s="13">
        <f>SUM(H24:H31)</f>
        <v>0</v>
      </c>
    </row>
    <row r="33" spans="1:8" ht="13.5" thickBot="1">
      <c r="A33" s="17"/>
      <c r="B33" s="17"/>
      <c r="C33" s="17"/>
      <c r="D33" s="18"/>
      <c r="E33" s="17"/>
      <c r="F33" s="18"/>
      <c r="G33" s="17"/>
      <c r="H33" s="18"/>
    </row>
    <row r="34" spans="1:8" ht="13.5" thickTop="1">
      <c r="A34" s="19"/>
      <c r="B34" s="19"/>
      <c r="C34" s="19"/>
      <c r="D34" s="20"/>
      <c r="E34" s="19"/>
      <c r="F34" s="20"/>
      <c r="G34" s="19"/>
      <c r="H34" s="20"/>
    </row>
    <row r="35" spans="1:8" ht="12.75">
      <c r="A35" t="s">
        <v>22</v>
      </c>
      <c r="D35" s="2"/>
      <c r="F35" s="2"/>
      <c r="H35" s="13">
        <f>H32+H20</f>
        <v>0</v>
      </c>
    </row>
    <row r="36" spans="4:8" ht="12.75">
      <c r="D36" s="2"/>
      <c r="F36" s="2"/>
      <c r="H36" s="13"/>
    </row>
    <row r="37" spans="1:8" ht="12.75">
      <c r="A37" t="s">
        <v>23</v>
      </c>
      <c r="D37" s="2"/>
      <c r="F37" s="2"/>
      <c r="H37" s="13">
        <f>H35+0.12</f>
        <v>0.12</v>
      </c>
    </row>
    <row r="38" spans="4:8" ht="12.75">
      <c r="D38" s="2"/>
      <c r="F38" s="2"/>
      <c r="H38" s="2"/>
    </row>
    <row r="39" spans="1:8" ht="12.75">
      <c r="A39" s="21" t="s">
        <v>24</v>
      </c>
      <c r="B39" s="21"/>
      <c r="C39" s="21"/>
      <c r="D39" s="22"/>
      <c r="E39" s="21"/>
      <c r="F39" s="22"/>
      <c r="G39" s="21"/>
      <c r="H39" s="23">
        <f>H35+H37</f>
        <v>0.12</v>
      </c>
    </row>
    <row r="40" spans="4:8" ht="12.75">
      <c r="D40" s="2"/>
      <c r="F40" s="2"/>
      <c r="H40" s="2"/>
    </row>
    <row r="41" spans="1:8" ht="12.75">
      <c r="A41" s="21" t="s">
        <v>25</v>
      </c>
      <c r="B41" s="21"/>
      <c r="C41" s="21"/>
      <c r="D41" s="22"/>
      <c r="E41" s="21"/>
      <c r="F41" s="22"/>
      <c r="G41" s="21"/>
      <c r="H41" s="23">
        <f>H39/36</f>
        <v>0.003333333333333333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6" sqref="B6:B8"/>
    </sheetView>
  </sheetViews>
  <sheetFormatPr defaultColWidth="9.140625" defaultRowHeight="12.75"/>
  <cols>
    <col min="1" max="1" width="30.28125" style="0" customWidth="1"/>
    <col min="2" max="2" width="6.8515625" style="0" customWidth="1"/>
    <col min="3" max="3" width="10.421875" style="26" customWidth="1"/>
    <col min="4" max="4" width="11.28125" style="26" bestFit="1" customWidth="1"/>
    <col min="5" max="5" width="12.57421875" style="26" bestFit="1" customWidth="1"/>
  </cols>
  <sheetData>
    <row r="1" spans="1:2" ht="18">
      <c r="A1" s="1" t="s">
        <v>28</v>
      </c>
      <c r="B1" s="1"/>
    </row>
    <row r="2" spans="1:2" ht="18">
      <c r="A2" s="1" t="s">
        <v>45</v>
      </c>
      <c r="B2" s="1"/>
    </row>
    <row r="5" spans="1:5" ht="12.75">
      <c r="A5" s="21" t="s">
        <v>33</v>
      </c>
      <c r="B5" s="32" t="s">
        <v>57</v>
      </c>
      <c r="C5" s="33" t="s">
        <v>34</v>
      </c>
      <c r="D5" s="33" t="s">
        <v>35</v>
      </c>
      <c r="E5" s="33" t="s">
        <v>36</v>
      </c>
    </row>
    <row r="6" spans="1:5" ht="12.75">
      <c r="A6" t="s">
        <v>51</v>
      </c>
      <c r="B6" s="35">
        <v>10</v>
      </c>
      <c r="C6" s="26">
        <v>1091</v>
      </c>
      <c r="D6" s="26">
        <f>C6*12</f>
        <v>13092</v>
      </c>
      <c r="E6" s="26">
        <f>B6*D6</f>
        <v>130920</v>
      </c>
    </row>
    <row r="7" spans="1:5" ht="12.75">
      <c r="A7" t="s">
        <v>55</v>
      </c>
      <c r="B7" s="35">
        <v>5</v>
      </c>
      <c r="C7" s="26">
        <v>1313</v>
      </c>
      <c r="D7" s="26">
        <f>C7*12</f>
        <v>15756</v>
      </c>
      <c r="E7" s="26">
        <f>B7*D7</f>
        <v>78780</v>
      </c>
    </row>
    <row r="8" spans="1:5" ht="12.75">
      <c r="A8" t="s">
        <v>48</v>
      </c>
      <c r="B8" s="35">
        <v>20</v>
      </c>
      <c r="C8" s="26">
        <v>45</v>
      </c>
      <c r="D8" s="26">
        <f>C8*12</f>
        <v>540</v>
      </c>
      <c r="E8" s="26">
        <f>B8*D8</f>
        <v>10800</v>
      </c>
    </row>
    <row r="10" spans="1:5" ht="12.75">
      <c r="A10" s="21" t="s">
        <v>37</v>
      </c>
      <c r="B10" s="21"/>
      <c r="C10" s="30"/>
      <c r="D10" s="30"/>
      <c r="E10" s="30">
        <f>SUM(E6:E8)</f>
        <v>220500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9" sqref="C19:C21"/>
    </sheetView>
  </sheetViews>
  <sheetFormatPr defaultColWidth="9.140625" defaultRowHeight="12.75"/>
  <cols>
    <col min="1" max="1" width="33.421875" style="0" customWidth="1"/>
    <col min="3" max="3" width="11.28125" style="26" bestFit="1" customWidth="1"/>
    <col min="4" max="4" width="11.28125" style="26" customWidth="1"/>
    <col min="5" max="5" width="12.28125" style="26" bestFit="1" customWidth="1"/>
  </cols>
  <sheetData>
    <row r="1" ht="18">
      <c r="A1" s="1" t="s">
        <v>38</v>
      </c>
    </row>
    <row r="4" ht="12.75">
      <c r="A4" s="5" t="s">
        <v>46</v>
      </c>
    </row>
    <row r="5" spans="3:5" ht="15">
      <c r="C5" s="28" t="s">
        <v>40</v>
      </c>
      <c r="D5" s="28"/>
      <c r="E5" s="28" t="s">
        <v>36</v>
      </c>
    </row>
    <row r="6" spans="1:5" ht="12.75">
      <c r="A6" t="s">
        <v>39</v>
      </c>
      <c r="C6" s="34">
        <v>14500</v>
      </c>
      <c r="E6" s="26">
        <f>C6*Services!$G$3</f>
        <v>290000</v>
      </c>
    </row>
    <row r="7" spans="1:5" ht="12.75">
      <c r="A7" t="s">
        <v>56</v>
      </c>
      <c r="C7" s="34">
        <v>5000</v>
      </c>
      <c r="E7" s="26">
        <f>C7*Services!G3</f>
        <v>100000</v>
      </c>
    </row>
    <row r="8" spans="1:6" ht="12.75">
      <c r="A8" t="s">
        <v>49</v>
      </c>
      <c r="C8" s="34">
        <v>215</v>
      </c>
      <c r="D8" s="26" t="s">
        <v>50</v>
      </c>
      <c r="E8" s="26">
        <f>C21*12*Services!G3*0.8</f>
        <v>41280</v>
      </c>
      <c r="F8" t="s">
        <v>59</v>
      </c>
    </row>
    <row r="9" spans="1:6" ht="12.75">
      <c r="A9" s="4" t="s">
        <v>43</v>
      </c>
      <c r="B9" s="4"/>
      <c r="C9" s="29">
        <f>'Rental Costs'!C6-'Revenue and Gain-Loss'!C8</f>
        <v>876</v>
      </c>
      <c r="D9" s="29" t="s">
        <v>50</v>
      </c>
      <c r="E9" s="29">
        <v>0</v>
      </c>
      <c r="F9" t="s">
        <v>59</v>
      </c>
    </row>
    <row r="10" spans="1:5" ht="12.75">
      <c r="A10" t="s">
        <v>44</v>
      </c>
      <c r="E10" s="26">
        <f>SUM(E6:E9)</f>
        <v>431280</v>
      </c>
    </row>
    <row r="12" spans="1:5" ht="12.75">
      <c r="A12" t="s">
        <v>41</v>
      </c>
      <c r="E12" s="26">
        <f>E10-'Rental Costs'!E10-Services!H39</f>
        <v>210779.88</v>
      </c>
    </row>
    <row r="13" spans="1:5" ht="12.75">
      <c r="A13" t="s">
        <v>42</v>
      </c>
      <c r="E13" s="26">
        <f>E12/Services!$G$3</f>
        <v>10538.994</v>
      </c>
    </row>
    <row r="15" spans="1:6" ht="12.75">
      <c r="A15" s="4"/>
      <c r="B15" s="4"/>
      <c r="C15" s="29"/>
      <c r="D15" s="29"/>
      <c r="E15" s="29"/>
      <c r="F15" s="4"/>
    </row>
    <row r="17" ht="12.75">
      <c r="A17" s="5" t="s">
        <v>47</v>
      </c>
    </row>
    <row r="18" spans="3:5" ht="15">
      <c r="C18" s="27" t="s">
        <v>40</v>
      </c>
      <c r="D18" s="27"/>
      <c r="E18" s="27" t="s">
        <v>36</v>
      </c>
    </row>
    <row r="19" spans="1:5" ht="12.75">
      <c r="A19" t="s">
        <v>39</v>
      </c>
      <c r="C19" s="34">
        <v>14500</v>
      </c>
      <c r="E19" s="26">
        <f>C19*Services!$G$3</f>
        <v>290000</v>
      </c>
    </row>
    <row r="20" spans="1:5" ht="12.75">
      <c r="A20" t="s">
        <v>56</v>
      </c>
      <c r="C20" s="34">
        <v>5000</v>
      </c>
      <c r="E20" s="26">
        <f>C7*Services!G3</f>
        <v>100000</v>
      </c>
    </row>
    <row r="21" spans="1:6" ht="12.75">
      <c r="A21" t="s">
        <v>49</v>
      </c>
      <c r="C21" s="34">
        <v>215</v>
      </c>
      <c r="D21" s="26" t="s">
        <v>50</v>
      </c>
      <c r="E21" s="26">
        <f>C21*12*Services!G3*0.8</f>
        <v>41280</v>
      </c>
      <c r="F21" t="s">
        <v>52</v>
      </c>
    </row>
    <row r="22" spans="1:6" ht="12.75">
      <c r="A22" s="4" t="s">
        <v>43</v>
      </c>
      <c r="B22" s="4"/>
      <c r="C22" s="29">
        <f>'Rental Costs'!C6-'Revenue and Gain-Loss'!C21</f>
        <v>876</v>
      </c>
      <c r="D22" s="29" t="s">
        <v>50</v>
      </c>
      <c r="E22" s="29">
        <f>C22*12*Services!$G$4*0.8</f>
        <v>84096</v>
      </c>
      <c r="F22" t="s">
        <v>52</v>
      </c>
    </row>
    <row r="23" spans="1:5" ht="12.75">
      <c r="A23" t="s">
        <v>44</v>
      </c>
      <c r="E23" s="26">
        <f>SUM(E19:E22)</f>
        <v>515376</v>
      </c>
    </row>
    <row r="25" spans="1:5" ht="12.75">
      <c r="A25" t="s">
        <v>41</v>
      </c>
      <c r="E25" s="26">
        <f>E23-'Rental Costs'!E10-Services!H39</f>
        <v>294875.88</v>
      </c>
    </row>
    <row r="26" spans="1:5" ht="12.75">
      <c r="A26" t="s">
        <v>42</v>
      </c>
      <c r="E26" s="26">
        <f>E25/Services!$G$3</f>
        <v>14743.794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for Supportive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Cho</dc:creator>
  <cp:keywords/>
  <dc:description/>
  <cp:lastModifiedBy>Corporation for Supportive Housing</cp:lastModifiedBy>
  <dcterms:created xsi:type="dcterms:W3CDTF">2008-03-10T20:49:10Z</dcterms:created>
  <dcterms:modified xsi:type="dcterms:W3CDTF">2011-03-02T19:54:17Z</dcterms:modified>
  <cp:category/>
  <cp:version/>
  <cp:contentType/>
  <cp:contentStatus/>
</cp:coreProperties>
</file>